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計算" sheetId="1" r:id="rId1"/>
    <sheet name="速度とc8" sheetId="2" r:id="rId2"/>
    <sheet name="Sheet3" sheetId="3" r:id="rId3"/>
  </sheets>
  <definedNames>
    <definedName name="solver_adj" localSheetId="0" hidden="1">'計算'!$C$4:$F$4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'計算'!$C$4:$F$4</definedName>
    <definedName name="solver_lhs2" localSheetId="0" hidden="1">'計算'!$C$4:$D$4</definedName>
    <definedName name="solver_lhs3" localSheetId="0" hidden="1">'計算'!$E$4:$F$4</definedName>
    <definedName name="solver_lhs4" localSheetId="0" hidden="1">'計算'!$D$5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'計算'!$L$18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2</definedName>
    <definedName name="solver_rel4" localSheetId="0" hidden="1">2</definedName>
    <definedName name="solver_rhs1" localSheetId="0" hidden="1">0</definedName>
    <definedName name="solver_rhs2" localSheetId="0" hidden="1">'計算'!$C$8:$D$8</definedName>
    <definedName name="solver_rhs3" localSheetId="0" hidden="1">'計算'!$C$11:$D$11</definedName>
    <definedName name="solver_rhs4" localSheetId="0" hidden="1">'計算'!$F$5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<sst xmlns="http://schemas.openxmlformats.org/spreadsheetml/2006/main" count="107" uniqueCount="65">
  <si>
    <t>工場</t>
  </si>
  <si>
    <t>k1</t>
  </si>
  <si>
    <t>k2</t>
  </si>
  <si>
    <t>B</t>
  </si>
  <si>
    <t>t1</t>
  </si>
  <si>
    <t>t2</t>
  </si>
  <si>
    <t>店舗</t>
  </si>
  <si>
    <t>物流センター</t>
  </si>
  <si>
    <t>ｙ</t>
  </si>
  <si>
    <t>流動量</t>
  </si>
  <si>
    <t>需要量</t>
  </si>
  <si>
    <t>生産能力</t>
  </si>
  <si>
    <t>PMAX</t>
  </si>
  <si>
    <t>DEM</t>
  </si>
  <si>
    <t>生産単価</t>
  </si>
  <si>
    <t>保管単価</t>
  </si>
  <si>
    <t>出庫単価</t>
  </si>
  <si>
    <t>横持ち単価</t>
  </si>
  <si>
    <t>入庫単価</t>
  </si>
  <si>
    <t>配送単価</t>
  </si>
  <si>
    <t>販売費単価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</si>
  <si>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</si>
  <si>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</si>
  <si>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</si>
  <si>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</si>
  <si>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</si>
  <si>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</si>
  <si>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</si>
  <si>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</si>
  <si>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</si>
  <si>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</si>
  <si>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</si>
  <si>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商品回転期間</t>
  </si>
  <si>
    <t>輸送距離</t>
  </si>
  <si>
    <t>DIS</t>
  </si>
  <si>
    <t>輸送時間</t>
  </si>
  <si>
    <t>TT</t>
  </si>
  <si>
    <t>在庫リスク単価</t>
  </si>
  <si>
    <t>在庫</t>
  </si>
  <si>
    <t>横持ち</t>
  </si>
  <si>
    <t>配送</t>
  </si>
  <si>
    <t>費用</t>
  </si>
  <si>
    <t>速度</t>
  </si>
  <si>
    <t>km/h</t>
  </si>
  <si>
    <t>年</t>
  </si>
  <si>
    <t>日</t>
  </si>
  <si>
    <t>在庫リスク</t>
  </si>
  <si>
    <t>総費用</t>
  </si>
  <si>
    <t>SKY</t>
  </si>
  <si>
    <t>SBY</t>
  </si>
  <si>
    <t>STY</t>
  </si>
  <si>
    <t>r</t>
  </si>
  <si>
    <t>小計</t>
  </si>
  <si>
    <t>1枚あたり</t>
  </si>
  <si>
    <t>航空機</t>
  </si>
  <si>
    <t>船舶</t>
  </si>
  <si>
    <t>c8</t>
  </si>
  <si>
    <t>STY</t>
  </si>
  <si>
    <t>速度</t>
  </si>
  <si>
    <t>日</t>
  </si>
  <si>
    <t>合計</t>
  </si>
  <si>
    <t>入庫</t>
  </si>
  <si>
    <t>出庫</t>
  </si>
  <si>
    <t>c8</t>
  </si>
  <si>
    <t>STY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</si>
</sst>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_ "/>
    <numFmt numFmtId="178" formatCode="0.000_ "/>
    <numFmt numFmtId="179" formatCode="#,##0_ "/>
    <numFmt numFmtId="180" formatCode="#,##0.0_ "/>
    <numFmt numFmtId="181" formatCode="0.0_ "/>
    <numFmt numFmtId="182" formatCode="0_ "/>
    <numFmt numFmtId="183" formatCode="0.0000000_ "/>
    <numFmt numFmtId="184" formatCode="0.00000_ "/>
    <numFmt numFmtId="185" formatCode="#,##0.0000_ "/>
    <numFmt numFmtId="186" formatCode="0.0E+00"/>
    <numFmt numFmtId="187" formatCode="#,##0.000_ "/>
    <numFmt numFmtId="188" formatCode="#,##0.00_ "/>
    <numFmt numFmtId="189" formatCode="0.00000000_ 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.75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0" fontId="2" fillId="21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177" fontId="2" fillId="4" borderId="10" xfId="0" applyNumberFormat="1" applyFont="1" applyFill="1" applyBorder="1" applyAlignment="1">
      <alignment vertical="center"/>
    </xf>
    <xf numFmtId="182" fontId="2" fillId="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177" fontId="2" fillId="24" borderId="18" xfId="0" applyNumberFormat="1" applyFont="1" applyFill="1" applyBorder="1" applyAlignment="1">
      <alignment vertical="center"/>
    </xf>
    <xf numFmtId="0" fontId="2" fillId="24" borderId="19" xfId="0" applyFont="1" applyFill="1" applyBorder="1" applyAlignment="1">
      <alignment vertical="center"/>
    </xf>
    <xf numFmtId="180" fontId="2" fillId="0" borderId="17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80" fontId="2" fillId="3" borderId="18" xfId="0" applyNumberFormat="1" applyFont="1" applyFill="1" applyBorder="1" applyAlignment="1">
      <alignment vertical="center"/>
    </xf>
    <xf numFmtId="0" fontId="2" fillId="11" borderId="10" xfId="0" applyFont="1" applyFill="1" applyBorder="1" applyAlignment="1">
      <alignment horizontal="center" vertical="center"/>
    </xf>
    <xf numFmtId="179" fontId="2" fillId="3" borderId="10" xfId="0" applyNumberFormat="1" applyFont="1" applyFill="1" applyBorder="1" applyAlignment="1">
      <alignment vertical="center"/>
    </xf>
    <xf numFmtId="0" fontId="2" fillId="21" borderId="20" xfId="0" applyFont="1" applyFill="1" applyBorder="1" applyAlignment="1">
      <alignment vertical="center"/>
    </xf>
    <xf numFmtId="179" fontId="2" fillId="4" borderId="10" xfId="0" applyNumberFormat="1" applyFont="1" applyFill="1" applyBorder="1" applyAlignment="1">
      <alignment vertical="center"/>
    </xf>
    <xf numFmtId="179" fontId="2" fillId="4" borderId="20" xfId="0" applyNumberFormat="1" applyFont="1" applyFill="1" applyBorder="1" applyAlignment="1">
      <alignment vertical="center"/>
    </xf>
    <xf numFmtId="179" fontId="2" fillId="4" borderId="21" xfId="0" applyNumberFormat="1" applyFont="1" applyFill="1" applyBorder="1" applyAlignment="1">
      <alignment vertical="center"/>
    </xf>
    <xf numFmtId="180" fontId="2" fillId="24" borderId="18" xfId="0" applyNumberFormat="1" applyFont="1" applyFill="1" applyBorder="1" applyAlignment="1">
      <alignment vertical="center"/>
    </xf>
    <xf numFmtId="180" fontId="2" fillId="4" borderId="10" xfId="0" applyNumberFormat="1" applyFont="1" applyFill="1" applyBorder="1" applyAlignment="1">
      <alignment vertical="center"/>
    </xf>
    <xf numFmtId="180" fontId="2" fillId="4" borderId="20" xfId="0" applyNumberFormat="1" applyFont="1" applyFill="1" applyBorder="1" applyAlignment="1">
      <alignment vertical="center"/>
    </xf>
    <xf numFmtId="0" fontId="2" fillId="19" borderId="10" xfId="0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0" fontId="2" fillId="19" borderId="10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9" fontId="23" fillId="0" borderId="10" xfId="0" applyNumberFormat="1" applyFont="1" applyBorder="1" applyAlignment="1">
      <alignment vertical="center"/>
    </xf>
    <xf numFmtId="185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185" fontId="23" fillId="7" borderId="19" xfId="0" applyNumberFormat="1" applyFont="1" applyFill="1" applyBorder="1" applyAlignment="1">
      <alignment vertical="center"/>
    </xf>
    <xf numFmtId="179" fontId="23" fillId="4" borderId="18" xfId="0" applyNumberFormat="1" applyFont="1" applyFill="1" applyBorder="1" applyAlignment="1">
      <alignment vertical="center"/>
    </xf>
    <xf numFmtId="180" fontId="23" fillId="0" borderId="10" xfId="0" applyNumberFormat="1" applyFont="1" applyBorder="1" applyAlignment="1">
      <alignment vertical="center"/>
    </xf>
    <xf numFmtId="180" fontId="23" fillId="7" borderId="19" xfId="0" applyNumberFormat="1" applyFont="1" applyFill="1" applyBorder="1" applyAlignment="1">
      <alignment vertical="center"/>
    </xf>
    <xf numFmtId="179" fontId="23" fillId="4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E+00"/>
            </c:trendlineLbl>
          </c:trendline>
          <c:xVal>
            <c:numRef>
              <c:f>'速度とc8'!$B$3:$B$4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'速度とc8'!$C$3:$C$4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7978548"/>
        <c:axId val="50480341"/>
      </c:scatterChart>
      <c:valAx>
        <c:axId val="27978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0480341"/>
        <c:crosses val="autoZero"/>
        <c:crossBetween val="midCat"/>
        <c:dispUnits/>
      </c:valAx>
      <c:valAx>
        <c:axId val="504803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c8[円/(枚･km)]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79785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00_ "/>
            </c:trendlineLbl>
          </c:trendline>
          <c:xVal>
            <c:numRef>
              <c:f>'速度とc8'!$B$26:$B$27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'速度とc8'!$C$26:$C$27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1669886"/>
        <c:axId val="62375791"/>
      </c:scatterChart>
      <c:valAx>
        <c:axId val="51669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2375791"/>
        <c:crosses val="autoZero"/>
        <c:crossBetween val="midCat"/>
        <c:dispUnits/>
      </c:valAx>
      <c:valAx>
        <c:axId val="623757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STY[日]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1669886"/>
        <c:crosses val="autoZero"/>
        <c:crossBetween val="midCat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104775</xdr:rowOff>
    </xdr:from>
    <xdr:to>
      <xdr:col>5</xdr:col>
      <xdr:colOff>571500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66700" y="809625"/>
        <a:ext cx="37338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5</xdr:col>
      <xdr:colOff>600075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285750" y="4819650"/>
        <a:ext cx="37433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125" style="1" bestFit="1" customWidth="1"/>
    <col min="2" max="2" width="5.00390625" style="1" bestFit="1" customWidth="1"/>
    <col min="3" max="3" width="7.625" style="1" bestFit="1" customWidth="1"/>
    <col min="4" max="4" width="5.875" style="1" bestFit="1" customWidth="1"/>
    <col min="5" max="5" width="5.00390625" style="1" bestFit="1" customWidth="1"/>
    <col min="6" max="6" width="8.50390625" style="1" bestFit="1" customWidth="1"/>
    <col min="7" max="7" width="6.75390625" style="1" bestFit="1" customWidth="1"/>
    <col min="8" max="8" width="12.25390625" style="1" bestFit="1" customWidth="1"/>
    <col min="9" max="10" width="9.375" style="1" bestFit="1" customWidth="1"/>
    <col min="11" max="11" width="10.25390625" style="1" bestFit="1" customWidth="1"/>
    <col min="12" max="13" width="9.375" style="1" bestFit="1" customWidth="1"/>
    <col min="14" max="16384" width="9.00390625" style="1" customWidth="1"/>
  </cols>
  <sheetData>
    <row r="2" spans="2:13" ht="13.5" customHeight="1">
      <c r="B2" s="49"/>
      <c r="C2" s="49" t="s">
        <v>0</v>
      </c>
      <c r="D2" s="49"/>
      <c r="E2" s="49" t="s">
        <v>6</v>
      </c>
      <c r="F2" s="49"/>
      <c r="I2" s="4"/>
      <c r="J2" s="4" t="s">
        <v>0</v>
      </c>
      <c r="K2" s="4"/>
      <c r="L2" s="4" t="s">
        <v>6</v>
      </c>
      <c r="M2" s="4"/>
    </row>
    <row r="3" spans="1:13" ht="13.5" customHeight="1">
      <c r="A3" s="1" t="s">
        <v>9</v>
      </c>
      <c r="B3" s="43" t="s">
        <v>8</v>
      </c>
      <c r="C3" s="20" t="s">
        <v>1</v>
      </c>
      <c r="D3" s="20" t="s">
        <v>2</v>
      </c>
      <c r="E3" s="20" t="s">
        <v>4</v>
      </c>
      <c r="F3" s="20" t="s">
        <v>5</v>
      </c>
      <c r="H3" s="1" t="s">
        <v>33</v>
      </c>
      <c r="I3" s="43" t="s">
        <v>34</v>
      </c>
      <c r="J3" s="5" t="s">
        <v>1</v>
      </c>
      <c r="K3" s="5" t="s">
        <v>2</v>
      </c>
      <c r="L3" s="5" t="s">
        <v>4</v>
      </c>
      <c r="M3" s="5" t="s">
        <v>5</v>
      </c>
    </row>
    <row r="4" spans="1:13" ht="13.5" customHeight="1">
      <c r="A4" s="1" t="s">
        <v>7</v>
      </c>
      <c r="B4" s="20" t="s">
        <v>3</v>
      </c>
      <c r="C4" s="36">
        <v>1</v>
      </c>
      <c r="D4" s="36">
        <v>1</v>
      </c>
      <c r="E4" s="36">
        <v>1</v>
      </c>
      <c r="F4" s="36">
        <v>1</v>
      </c>
      <c r="H4" s="1" t="s">
        <v>7</v>
      </c>
      <c r="I4" s="5" t="s">
        <v>3</v>
      </c>
      <c r="J4" s="21">
        <v>200</v>
      </c>
      <c r="K4" s="21">
        <v>200</v>
      </c>
      <c r="L4" s="21">
        <v>10000</v>
      </c>
      <c r="M4" s="21">
        <v>10000</v>
      </c>
    </row>
    <row r="5" spans="2:6" ht="13.5" customHeight="1">
      <c r="B5" s="3"/>
      <c r="C5" s="18" t="s">
        <v>61</v>
      </c>
      <c r="D5" s="24">
        <f>SUM(C4:D4)</f>
        <v>2</v>
      </c>
      <c r="E5" s="18" t="s">
        <v>62</v>
      </c>
      <c r="F5" s="24">
        <f>SUM(E4:F4)</f>
        <v>2</v>
      </c>
    </row>
    <row r="6" spans="9:13" ht="13.5" customHeight="1">
      <c r="I6" s="4"/>
      <c r="J6" s="4" t="s">
        <v>0</v>
      </c>
      <c r="K6" s="4"/>
      <c r="L6" s="4" t="s">
        <v>6</v>
      </c>
      <c r="M6" s="4"/>
    </row>
    <row r="7" spans="3:13" ht="13.5" customHeight="1">
      <c r="C7" s="4" t="s">
        <v>1</v>
      </c>
      <c r="D7" s="4" t="s">
        <v>2</v>
      </c>
      <c r="H7" s="1" t="s">
        <v>35</v>
      </c>
      <c r="I7" s="43" t="s">
        <v>36</v>
      </c>
      <c r="J7" s="5" t="s">
        <v>1</v>
      </c>
      <c r="K7" s="5" t="s">
        <v>2</v>
      </c>
      <c r="L7" s="5" t="s">
        <v>4</v>
      </c>
      <c r="M7" s="5" t="s">
        <v>5</v>
      </c>
    </row>
    <row r="8" spans="1:13" ht="13.5" customHeight="1">
      <c r="A8" s="1" t="s">
        <v>11</v>
      </c>
      <c r="B8" s="44" t="s">
        <v>12</v>
      </c>
      <c r="C8" s="2">
        <v>99999</v>
      </c>
      <c r="D8" s="2">
        <v>99999</v>
      </c>
      <c r="H8" s="1" t="s">
        <v>7</v>
      </c>
      <c r="I8" s="5" t="s">
        <v>3</v>
      </c>
      <c r="J8" s="9">
        <f>J4/J11/24/365</f>
        <v>0.00045662100456621003</v>
      </c>
      <c r="K8" s="9">
        <f>K4/K11/24/365</f>
        <v>0.00045662100456621003</v>
      </c>
      <c r="L8" s="9">
        <f>L4/L11/24/365</f>
        <v>0.09512937595129375</v>
      </c>
      <c r="M8" s="9">
        <f>M4/M11/24/365</f>
        <v>0.09512937595129375</v>
      </c>
    </row>
    <row r="9" spans="3:13" ht="13.5" customHeight="1">
      <c r="C9" s="3"/>
      <c r="D9" s="3"/>
      <c r="I9" s="4" t="s">
        <v>59</v>
      </c>
      <c r="J9" s="7">
        <f>J8*365</f>
        <v>0.16666666666666666</v>
      </c>
      <c r="K9" s="7">
        <f>K8*365</f>
        <v>0.16666666666666666</v>
      </c>
      <c r="L9" s="7">
        <f>L8*365</f>
        <v>34.72222222222222</v>
      </c>
      <c r="M9" s="7">
        <f>M8*365</f>
        <v>34.72222222222222</v>
      </c>
    </row>
    <row r="10" spans="3:9" ht="13.5" customHeight="1" thickBot="1">
      <c r="C10" s="6" t="s">
        <v>4</v>
      </c>
      <c r="D10" s="4" t="s">
        <v>5</v>
      </c>
      <c r="I10" s="4"/>
    </row>
    <row r="11" spans="1:13" ht="13.5" customHeight="1" thickBot="1">
      <c r="A11" s="1" t="s">
        <v>10</v>
      </c>
      <c r="B11" s="47" t="s">
        <v>13</v>
      </c>
      <c r="C11" s="21">
        <v>200</v>
      </c>
      <c r="D11" s="21">
        <v>200</v>
      </c>
      <c r="H11" s="1" t="s">
        <v>42</v>
      </c>
      <c r="I11" s="4" t="s">
        <v>43</v>
      </c>
      <c r="J11" s="21">
        <v>50</v>
      </c>
      <c r="K11" s="27">
        <v>50</v>
      </c>
      <c r="L11" s="28">
        <v>12</v>
      </c>
      <c r="M11" s="30">
        <f>L11</f>
        <v>12</v>
      </c>
    </row>
    <row r="12" ht="13.5" customHeight="1"/>
    <row r="13" spans="1:11" ht="13.5" customHeight="1" thickBot="1">
      <c r="A13" s="1" t="s">
        <v>14</v>
      </c>
      <c r="B13" s="47" t="s">
        <v>21</v>
      </c>
      <c r="C13" s="37">
        <v>500</v>
      </c>
      <c r="E13" s="2"/>
      <c r="F13" s="5" t="s">
        <v>0</v>
      </c>
      <c r="G13" s="5" t="s">
        <v>39</v>
      </c>
      <c r="H13" s="5" t="s">
        <v>7</v>
      </c>
      <c r="I13" s="5" t="s">
        <v>40</v>
      </c>
      <c r="J13" s="5" t="s">
        <v>6</v>
      </c>
      <c r="K13" s="32" t="s">
        <v>60</v>
      </c>
    </row>
    <row r="14" spans="1:11" ht="13.5" customHeight="1" thickBot="1">
      <c r="A14" s="1" t="s">
        <v>15</v>
      </c>
      <c r="B14" s="47" t="s">
        <v>22</v>
      </c>
      <c r="C14" s="37">
        <v>50</v>
      </c>
      <c r="E14" s="5" t="s">
        <v>38</v>
      </c>
      <c r="F14" s="10">
        <f>C26*C4+C26*D4</f>
        <v>0.038356164383561646</v>
      </c>
      <c r="G14" s="10">
        <f>J8*C4+K8*D4</f>
        <v>0.0009132420091324201</v>
      </c>
      <c r="H14" s="10">
        <f>C27*E4+C27*F4</f>
        <v>0.038356164383561646</v>
      </c>
      <c r="I14" s="10">
        <f>L8*E4+M8*F4</f>
        <v>0.1902587519025875</v>
      </c>
      <c r="J14" s="31">
        <f>C28*C11+C28*D11</f>
        <v>15.342465753424658</v>
      </c>
      <c r="K14" s="33">
        <f>SUM(F14:J14)</f>
        <v>15.6103500761035</v>
      </c>
    </row>
    <row r="15" spans="1:3" ht="13.5" customHeight="1">
      <c r="A15" s="1" t="s">
        <v>16</v>
      </c>
      <c r="B15" s="47" t="s">
        <v>23</v>
      </c>
      <c r="C15" s="37">
        <v>5</v>
      </c>
    </row>
    <row r="16" spans="1:3" ht="13.5" customHeight="1">
      <c r="A16" s="1" t="s">
        <v>17</v>
      </c>
      <c r="B16" s="47" t="s">
        <v>24</v>
      </c>
      <c r="C16" s="22">
        <v>0.001</v>
      </c>
    </row>
    <row r="17" spans="1:12" ht="13.5" customHeight="1" thickBot="1">
      <c r="A17" s="1" t="s">
        <v>18</v>
      </c>
      <c r="B17" s="47" t="s">
        <v>25</v>
      </c>
      <c r="C17" s="37">
        <v>5</v>
      </c>
      <c r="F17" s="4" t="s">
        <v>0</v>
      </c>
      <c r="G17" s="4" t="s">
        <v>39</v>
      </c>
      <c r="H17" s="4" t="s">
        <v>7</v>
      </c>
      <c r="I17" s="4" t="s">
        <v>40</v>
      </c>
      <c r="J17" s="4" t="s">
        <v>6</v>
      </c>
      <c r="K17" s="4" t="s">
        <v>46</v>
      </c>
      <c r="L17" s="34" t="s">
        <v>47</v>
      </c>
    </row>
    <row r="18" spans="1:12" ht="13.5" customHeight="1">
      <c r="A18" s="1" t="s">
        <v>15</v>
      </c>
      <c r="B18" s="47" t="s">
        <v>26</v>
      </c>
      <c r="C18" s="37">
        <v>50</v>
      </c>
      <c r="E18" s="4" t="s">
        <v>41</v>
      </c>
      <c r="F18" s="12">
        <f>C13*C4+C14*C26*C4+C15*C4</f>
        <v>505.958904109589</v>
      </c>
      <c r="G18" s="13">
        <f>C16*C4*J4</f>
        <v>0.2</v>
      </c>
      <c r="H18" s="13">
        <f>C17*(C4+D4)+C18*C27*(E4+F4)+C19*(E4+F4)</f>
        <v>21.917808219178085</v>
      </c>
      <c r="I18" s="13">
        <f>C20*E4*L4</f>
        <v>2</v>
      </c>
      <c r="J18" s="14">
        <f>C21*E4+C22*C28*C11+C23*C11</f>
        <v>1388.5616438356165</v>
      </c>
      <c r="K18" s="13">
        <f>C30*(F14+G14+H14+I14+J14)</f>
        <v>12488.2800608828</v>
      </c>
      <c r="L18" s="35">
        <f>SUM(F18:K18)+F19+G19+I19+J19</f>
        <v>16303.638964992391</v>
      </c>
    </row>
    <row r="19" spans="1:12" ht="13.5" customHeight="1" thickBot="1">
      <c r="A19" s="1" t="s">
        <v>16</v>
      </c>
      <c r="B19" s="47" t="s">
        <v>27</v>
      </c>
      <c r="C19" s="38">
        <v>5</v>
      </c>
      <c r="F19" s="15">
        <f>C13*D4+C14*C26*D4+C15*D4</f>
        <v>505.958904109589</v>
      </c>
      <c r="G19" s="16">
        <f>C16*D4*K4</f>
        <v>0.2</v>
      </c>
      <c r="H19" s="16"/>
      <c r="I19" s="16">
        <f>C20*F4*M4</f>
        <v>2</v>
      </c>
      <c r="J19" s="17">
        <f>C21*F4+C22*C28*D11+C23*D11</f>
        <v>1388.5616438356165</v>
      </c>
      <c r="K19" s="17"/>
      <c r="L19" s="8"/>
    </row>
    <row r="20" spans="1:3" ht="13.5" customHeight="1" thickBot="1">
      <c r="A20" s="1" t="s">
        <v>19</v>
      </c>
      <c r="B20" s="48" t="s">
        <v>28</v>
      </c>
      <c r="C20" s="29">
        <v>0.0002</v>
      </c>
    </row>
    <row r="21" spans="1:10" ht="13.5" customHeight="1">
      <c r="A21" s="1" t="s">
        <v>18</v>
      </c>
      <c r="B21" s="47" t="s">
        <v>29</v>
      </c>
      <c r="C21" s="39">
        <v>5</v>
      </c>
      <c r="I21" s="1" t="s">
        <v>52</v>
      </c>
      <c r="J21" s="8">
        <f>SUM(F18:J19)</f>
        <v>3815.358904109589</v>
      </c>
    </row>
    <row r="22" spans="1:10" ht="13.5" customHeight="1">
      <c r="A22" s="1" t="s">
        <v>15</v>
      </c>
      <c r="B22" s="47" t="s">
        <v>30</v>
      </c>
      <c r="C22" s="37">
        <v>50</v>
      </c>
      <c r="I22" s="1" t="s">
        <v>53</v>
      </c>
      <c r="J22" s="11">
        <f>J21/(C11+D11)</f>
        <v>9.538397260273973</v>
      </c>
    </row>
    <row r="23" spans="1:3" ht="13.5" customHeight="1">
      <c r="A23" s="1" t="s">
        <v>20</v>
      </c>
      <c r="B23" s="47" t="s">
        <v>31</v>
      </c>
      <c r="C23" s="37">
        <v>5</v>
      </c>
    </row>
    <row r="24" ht="13.5" customHeight="1"/>
    <row r="25" spans="3:10" ht="13.5" customHeight="1">
      <c r="C25" s="4" t="s">
        <v>44</v>
      </c>
      <c r="D25" s="4" t="s">
        <v>45</v>
      </c>
      <c r="H25" s="24"/>
      <c r="I25" s="18" t="s">
        <v>54</v>
      </c>
      <c r="J25" s="18" t="s">
        <v>55</v>
      </c>
    </row>
    <row r="26" spans="1:10" ht="13.5" customHeight="1">
      <c r="A26" s="1" t="s">
        <v>32</v>
      </c>
      <c r="B26" s="47" t="s">
        <v>48</v>
      </c>
      <c r="C26" s="45">
        <f>D26/365</f>
        <v>0.019178082191780823</v>
      </c>
      <c r="D26" s="41">
        <v>7</v>
      </c>
      <c r="H26" s="18" t="s">
        <v>56</v>
      </c>
      <c r="I26" s="25">
        <v>0.01</v>
      </c>
      <c r="J26" s="25">
        <v>0.0002</v>
      </c>
    </row>
    <row r="27" spans="2:10" ht="13.5" customHeight="1" thickBot="1">
      <c r="B27" s="47" t="s">
        <v>49</v>
      </c>
      <c r="C27" s="45">
        <f>D27/365</f>
        <v>0.019178082191780823</v>
      </c>
      <c r="D27" s="42">
        <v>7</v>
      </c>
      <c r="H27" s="18" t="s">
        <v>58</v>
      </c>
      <c r="I27" s="19">
        <v>500</v>
      </c>
      <c r="J27" s="19">
        <v>12</v>
      </c>
    </row>
    <row r="28" spans="2:10" ht="13.5" customHeight="1" thickBot="1">
      <c r="B28" s="47" t="s">
        <v>50</v>
      </c>
      <c r="C28" s="46">
        <f>D28/365</f>
        <v>0.038356164383561646</v>
      </c>
      <c r="D28" s="40">
        <v>14</v>
      </c>
      <c r="H28" s="18" t="s">
        <v>57</v>
      </c>
      <c r="I28" s="26">
        <v>3.5</v>
      </c>
      <c r="J28" s="26">
        <v>14</v>
      </c>
    </row>
    <row r="29" ht="13.5" customHeight="1">
      <c r="B29" s="4"/>
    </row>
    <row r="30" spans="1:3" ht="13.5" customHeight="1">
      <c r="A30" s="1" t="s">
        <v>37</v>
      </c>
      <c r="B30" s="47" t="s">
        <v>51</v>
      </c>
      <c r="C30" s="23">
        <v>800</v>
      </c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2:8" ht="13.5">
      <c r="B2" s="50" t="s">
        <v>58</v>
      </c>
      <c r="C2" s="50" t="s">
        <v>63</v>
      </c>
      <c r="D2" s="53"/>
      <c r="E2" s="53"/>
      <c r="F2" s="53"/>
      <c r="G2" s="53"/>
      <c r="H2" s="53"/>
    </row>
    <row r="3" spans="2:8" ht="14.25" thickBot="1">
      <c r="B3" s="51">
        <v>12</v>
      </c>
      <c r="C3" s="52">
        <v>0.0002</v>
      </c>
      <c r="D3" s="50" t="s">
        <v>55</v>
      </c>
      <c r="E3" s="53"/>
      <c r="F3" s="53"/>
      <c r="G3" s="54" t="s">
        <v>58</v>
      </c>
      <c r="H3" s="50" t="s">
        <v>63</v>
      </c>
    </row>
    <row r="4" spans="2:8" ht="14.25" thickBot="1">
      <c r="B4" s="51">
        <v>500</v>
      </c>
      <c r="C4" s="52">
        <v>0.01</v>
      </c>
      <c r="D4" s="50" t="s">
        <v>54</v>
      </c>
      <c r="E4" s="53"/>
      <c r="F4" s="53"/>
      <c r="G4" s="56">
        <v>500</v>
      </c>
      <c r="H4" s="55">
        <f>G4*2*POWER(10,-5)</f>
        <v>0.01</v>
      </c>
    </row>
    <row r="6" spans="7:8" ht="13.5">
      <c r="G6" s="54" t="s">
        <v>58</v>
      </c>
      <c r="H6" s="50" t="s">
        <v>64</v>
      </c>
    </row>
    <row r="7" spans="7:8" ht="13.5">
      <c r="G7" s="59">
        <f>G4</f>
        <v>500</v>
      </c>
      <c r="H7" s="58">
        <f>-0.02151639*G7+14.25819672</f>
        <v>3.50000172</v>
      </c>
    </row>
    <row r="25" spans="2:4" ht="13.5">
      <c r="B25" s="50" t="s">
        <v>58</v>
      </c>
      <c r="C25" s="50" t="s">
        <v>64</v>
      </c>
      <c r="D25" s="53"/>
    </row>
    <row r="26" spans="2:4" ht="13.5">
      <c r="B26" s="51">
        <v>12</v>
      </c>
      <c r="C26" s="57">
        <v>14</v>
      </c>
      <c r="D26" s="50" t="s">
        <v>55</v>
      </c>
    </row>
    <row r="27" spans="2:4" ht="13.5">
      <c r="B27" s="51">
        <v>500</v>
      </c>
      <c r="C27" s="57">
        <v>3.5</v>
      </c>
      <c r="D27" s="50" t="s">
        <v>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kurokawa</dc:creator>
  <cp:keywords/>
  <dc:description/>
  <cp:lastModifiedBy> 黒川久幸</cp:lastModifiedBy>
  <cp:lastPrinted>2009-01-26T01:52:03Z</cp:lastPrinted>
  <dcterms:created xsi:type="dcterms:W3CDTF">2009-01-25T11:20:14Z</dcterms:created>
  <dcterms:modified xsi:type="dcterms:W3CDTF">2009-01-26T22:54:53Z</dcterms:modified>
  <cp:category/>
  <cp:version/>
  <cp:contentType/>
  <cp:contentStatus/>
</cp:coreProperties>
</file>